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<sst xmlns="http://schemas.openxmlformats.org/spreadsheetml/2006/main" count="461" uniqueCount="165">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</sst>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162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164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331167.67</v>
      </c>
      <c r="H8" s="103">
        <f>G8-F8</f>
        <v>-30375.26900000003</v>
      </c>
      <c r="I8" s="210">
        <f aca="true" t="shared" si="0" ref="I8:I15">G8/F8</f>
        <v>0.9159843389999105</v>
      </c>
      <c r="J8" s="104">
        <f aca="true" t="shared" si="1" ref="J8:J52">G8-E8</f>
        <v>-1249466.1300000001</v>
      </c>
      <c r="K8" s="156">
        <f aca="true" t="shared" si="2" ref="K8:K14">G8/E8</f>
        <v>0.20951574615195498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37621.899999999965</v>
      </c>
      <c r="T8" s="143">
        <f aca="true" t="shared" si="6" ref="T8:T20">G8/R8</f>
        <v>1.1281636591118311</v>
      </c>
      <c r="U8" s="103">
        <f>U9+U15+U18+U19+U23+U17</f>
        <v>119781.5</v>
      </c>
      <c r="V8" s="103">
        <f>V9+V15+V18+V19+V23+V17</f>
        <v>89275.74999999999</v>
      </c>
      <c r="W8" s="103">
        <f>V8-U8</f>
        <v>-30505.750000000015</v>
      </c>
      <c r="X8" s="143">
        <f aca="true" t="shared" si="7" ref="X8:X15">V8/U8</f>
        <v>0.7453216899103784</v>
      </c>
      <c r="Y8" s="199">
        <f aca="true" t="shared" si="8" ref="Y8:Y22">T8-Q8</f>
        <v>-0.060652752419299905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196260.44</v>
      </c>
      <c r="H9" s="102">
        <f>G9-F9</f>
        <v>-12935.899000000005</v>
      </c>
      <c r="I9" s="208">
        <f t="shared" si="0"/>
        <v>0.9381638366051903</v>
      </c>
      <c r="J9" s="108">
        <f t="shared" si="1"/>
        <v>-759942.56</v>
      </c>
      <c r="K9" s="148">
        <f t="shared" si="2"/>
        <v>0.20524976390996472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34073.080000000016</v>
      </c>
      <c r="T9" s="144">
        <f t="shared" si="6"/>
        <v>1.2100846823081652</v>
      </c>
      <c r="U9" s="107">
        <f>F9-лютий!F9</f>
        <v>70204</v>
      </c>
      <c r="V9" s="110">
        <f>G9-лютий!G9</f>
        <v>56181.57000000001</v>
      </c>
      <c r="W9" s="111">
        <f>V9-U9</f>
        <v>-14022.429999999993</v>
      </c>
      <c r="X9" s="148">
        <f t="shared" si="7"/>
        <v>0.8002616660019373</v>
      </c>
      <c r="Y9" s="200">
        <f t="shared" si="8"/>
        <v>-0.02241870957899228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180677.94</v>
      </c>
      <c r="H10" s="71">
        <f aca="true" t="shared" si="9" ref="H10:H47">G10-F10</f>
        <v>-12200.76000000001</v>
      </c>
      <c r="I10" s="209">
        <f t="shared" si="0"/>
        <v>0.9367438706295718</v>
      </c>
      <c r="J10" s="72">
        <f t="shared" si="1"/>
        <v>-701125.06</v>
      </c>
      <c r="K10" s="75">
        <f t="shared" si="2"/>
        <v>0.20489603686991312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32362.570000000007</v>
      </c>
      <c r="T10" s="145">
        <f t="shared" si="6"/>
        <v>1.2182010536062446</v>
      </c>
      <c r="U10" s="73">
        <f>F10-лютий!F10</f>
        <v>65100.000000000015</v>
      </c>
      <c r="V10" s="98">
        <f>G10-лютий!G10</f>
        <v>52888.490000000005</v>
      </c>
      <c r="W10" s="74">
        <f aca="true" t="shared" si="10" ref="W10:W52">V10-U10</f>
        <v>-12211.51000000001</v>
      </c>
      <c r="X10" s="75">
        <f t="shared" si="7"/>
        <v>0.8124192012288786</v>
      </c>
      <c r="Y10" s="198">
        <f t="shared" si="8"/>
        <v>-0.02395039101674623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9720.07</v>
      </c>
      <c r="H11" s="71">
        <f t="shared" si="9"/>
        <v>-1034.630000000001</v>
      </c>
      <c r="I11" s="209">
        <f t="shared" si="0"/>
        <v>0.9037974095046816</v>
      </c>
      <c r="J11" s="72">
        <f t="shared" si="1"/>
        <v>-40179.93</v>
      </c>
      <c r="K11" s="75">
        <f t="shared" si="2"/>
        <v>0.19479098196392786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615.5900000000001</v>
      </c>
      <c r="T11" s="145">
        <f t="shared" si="6"/>
        <v>1.0676139658717467</v>
      </c>
      <c r="U11" s="73">
        <f>F11-лютий!F11</f>
        <v>3670.000000000001</v>
      </c>
      <c r="V11" s="98">
        <f>G11-лютий!G11</f>
        <v>2032.67</v>
      </c>
      <c r="W11" s="74">
        <f t="shared" si="10"/>
        <v>-1637.3300000000008</v>
      </c>
      <c r="X11" s="75">
        <f t="shared" si="7"/>
        <v>0.5538610354223432</v>
      </c>
      <c r="Y11" s="198">
        <f t="shared" si="8"/>
        <v>-0.1060505086217487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2393.92</v>
      </c>
      <c r="H12" s="71">
        <f t="shared" si="9"/>
        <v>99.51099999999997</v>
      </c>
      <c r="I12" s="209">
        <f t="shared" si="0"/>
        <v>1.0433710816162245</v>
      </c>
      <c r="J12" s="72">
        <f t="shared" si="1"/>
        <v>-9606.08</v>
      </c>
      <c r="K12" s="75">
        <f t="shared" si="2"/>
        <v>0.19949333333333333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629.23</v>
      </c>
      <c r="T12" s="145">
        <f t="shared" si="6"/>
        <v>1.3565668757685485</v>
      </c>
      <c r="U12" s="73">
        <f>F12-лютий!F12</f>
        <v>830</v>
      </c>
      <c r="V12" s="98">
        <f>G12-лютий!G12</f>
        <v>801</v>
      </c>
      <c r="W12" s="74">
        <f t="shared" si="10"/>
        <v>-29</v>
      </c>
      <c r="X12" s="75">
        <f t="shared" si="7"/>
        <v>0.9650602409638555</v>
      </c>
      <c r="Y12" s="198">
        <f t="shared" si="8"/>
        <v>0.35591228088773064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3160.89</v>
      </c>
      <c r="H13" s="71">
        <f t="shared" si="9"/>
        <v>103.98999999999978</v>
      </c>
      <c r="I13" s="209">
        <f t="shared" si="0"/>
        <v>1.0340181229349994</v>
      </c>
      <c r="J13" s="72">
        <f t="shared" si="1"/>
        <v>-8839.11</v>
      </c>
      <c r="K13" s="75">
        <f t="shared" si="2"/>
        <v>0.2634075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531.73</v>
      </c>
      <c r="T13" s="145">
        <f t="shared" si="6"/>
        <v>1.2022433020432381</v>
      </c>
      <c r="U13" s="73">
        <f>F13-лютий!F13</f>
        <v>571</v>
      </c>
      <c r="V13" s="98">
        <f>G13-лютий!G13</f>
        <v>459.4200000000001</v>
      </c>
      <c r="W13" s="74">
        <f t="shared" si="10"/>
        <v>-111.57999999999993</v>
      </c>
      <c r="X13" s="75">
        <f t="shared" si="7"/>
        <v>0.8045884413309984</v>
      </c>
      <c r="Y13" s="198">
        <f t="shared" si="8"/>
        <v>0.006644301962535071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23435.19</v>
      </c>
      <c r="H19" s="102">
        <f t="shared" si="9"/>
        <v>-10179.810000000001</v>
      </c>
      <c r="I19" s="208">
        <f t="shared" si="12"/>
        <v>0.6971646586345381</v>
      </c>
      <c r="J19" s="108">
        <f t="shared" si="1"/>
        <v>-128292.81</v>
      </c>
      <c r="K19" s="108">
        <f t="shared" si="11"/>
        <v>15.445527522935778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-4198.670000000002</v>
      </c>
      <c r="T19" s="146">
        <f t="shared" si="6"/>
        <v>0.8480606762862661</v>
      </c>
      <c r="U19" s="107">
        <f>F19-лютий!F19</f>
        <v>24549</v>
      </c>
      <c r="V19" s="110">
        <f>G19-лютий!G19</f>
        <v>14906.619999999999</v>
      </c>
      <c r="W19" s="111">
        <f t="shared" si="10"/>
        <v>-9642.380000000001</v>
      </c>
      <c r="X19" s="148">
        <f t="shared" si="13"/>
        <v>0.6072190313251048</v>
      </c>
      <c r="Y19" s="197">
        <f t="shared" si="8"/>
        <v>-0.3961199372005244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9862.57</v>
      </c>
      <c r="H20" s="170">
        <f t="shared" si="9"/>
        <v>-3352.4300000000003</v>
      </c>
      <c r="I20" s="211">
        <f t="shared" si="12"/>
        <v>0.7463163072266363</v>
      </c>
      <c r="J20" s="171">
        <f t="shared" si="1"/>
        <v>-56845.43</v>
      </c>
      <c r="K20" s="171">
        <f t="shared" si="11"/>
        <v>14.784688493134258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-7871.490000000002</v>
      </c>
      <c r="T20" s="172">
        <f t="shared" si="6"/>
        <v>0.5561371733263561</v>
      </c>
      <c r="U20" s="136">
        <f>F20-лютий!F20</f>
        <v>4149</v>
      </c>
      <c r="V20" s="124">
        <f>G20-лютий!G20</f>
        <v>1334</v>
      </c>
      <c r="W20" s="116">
        <f t="shared" si="10"/>
        <v>-2815</v>
      </c>
      <c r="X20" s="180">
        <f t="shared" si="13"/>
        <v>0.3215232586165341</v>
      </c>
      <c r="Y20" s="197">
        <f t="shared" si="8"/>
        <v>-0.5421818756137778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3098.45</v>
      </c>
      <c r="H21" s="170">
        <f t="shared" si="9"/>
        <v>-801.5500000000002</v>
      </c>
      <c r="I21" s="211">
        <f t="shared" si="12"/>
        <v>0.7944743589743589</v>
      </c>
      <c r="J21" s="171">
        <f t="shared" si="1"/>
        <v>-12597.55</v>
      </c>
      <c r="K21" s="171">
        <f t="shared" si="11"/>
        <v>19.74037971457696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861.6599999999999</v>
      </c>
      <c r="T21" s="172"/>
      <c r="U21" s="136">
        <f>F21-лютий!F21</f>
        <v>3900</v>
      </c>
      <c r="V21" s="124">
        <f>G21-лютий!G21</f>
        <v>3098.45</v>
      </c>
      <c r="W21" s="116">
        <f t="shared" si="10"/>
        <v>-801.5500000000002</v>
      </c>
      <c r="X21" s="180">
        <f t="shared" si="13"/>
        <v>0.7944743589743589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10474.16</v>
      </c>
      <c r="H22" s="170">
        <f t="shared" si="9"/>
        <v>-6025.84</v>
      </c>
      <c r="I22" s="211">
        <f t="shared" si="12"/>
        <v>0.6347975757575758</v>
      </c>
      <c r="J22" s="171">
        <f t="shared" si="1"/>
        <v>-58849.84</v>
      </c>
      <c r="K22" s="171">
        <f t="shared" si="11"/>
        <v>15.108995441694073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2811.1499999999996</v>
      </c>
      <c r="T22" s="172"/>
      <c r="U22" s="136">
        <f>F22-лютий!F22</f>
        <v>16500</v>
      </c>
      <c r="V22" s="124">
        <f>G22-лютий!G22</f>
        <v>10474.16</v>
      </c>
      <c r="W22" s="116">
        <f t="shared" si="10"/>
        <v>-6025.84</v>
      </c>
      <c r="X22" s="180">
        <f t="shared" si="13"/>
        <v>0.6347975757575758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110940.18</v>
      </c>
      <c r="H23" s="102">
        <f t="shared" si="9"/>
        <v>-7611.420000000013</v>
      </c>
      <c r="I23" s="208">
        <f t="shared" si="12"/>
        <v>0.9357965645339243</v>
      </c>
      <c r="J23" s="108">
        <f t="shared" si="1"/>
        <v>-360627.01999999996</v>
      </c>
      <c r="K23" s="108">
        <f t="shared" si="11"/>
        <v>23.52584742959222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6967.679999999993</v>
      </c>
      <c r="T23" s="147">
        <f aca="true" t="shared" si="14" ref="T23:T41">G23/R23</f>
        <v>1.067014643295102</v>
      </c>
      <c r="U23" s="107">
        <f>F23-лютий!F23</f>
        <v>24978.5</v>
      </c>
      <c r="V23" s="110">
        <f>G23-лютий!G23</f>
        <v>17969.469999999987</v>
      </c>
      <c r="W23" s="111">
        <f t="shared" si="10"/>
        <v>-7009.030000000013</v>
      </c>
      <c r="X23" s="148">
        <f t="shared" si="13"/>
        <v>0.719397481834377</v>
      </c>
      <c r="Y23" s="197">
        <f>T23-Q23</f>
        <v>-0.027856910469593377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42667.92</v>
      </c>
      <c r="H24" s="102">
        <f t="shared" si="9"/>
        <v>-7201.0899999999965</v>
      </c>
      <c r="I24" s="208">
        <f t="shared" si="12"/>
        <v>0.8555999006196434</v>
      </c>
      <c r="J24" s="108">
        <f t="shared" si="1"/>
        <v>-174174.08000000002</v>
      </c>
      <c r="K24" s="148">
        <f aca="true" t="shared" si="15" ref="K24:K41">G24/E24</f>
        <v>0.19676962949982013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-5895.440000000002</v>
      </c>
      <c r="T24" s="147">
        <f t="shared" si="14"/>
        <v>0.8786031279549026</v>
      </c>
      <c r="U24" s="107">
        <f>F24-лютий!F24</f>
        <v>16176.499999999993</v>
      </c>
      <c r="V24" s="110">
        <f>G24-лютий!G24</f>
        <v>9759.899999999994</v>
      </c>
      <c r="W24" s="111">
        <f t="shared" si="10"/>
        <v>-6416.5999999999985</v>
      </c>
      <c r="X24" s="148">
        <f t="shared" si="13"/>
        <v>0.6033381757487712</v>
      </c>
      <c r="Y24" s="197">
        <f aca="true" t="shared" si="16" ref="Y24:Y99">T24-Q24</f>
        <v>-0.16777491687747614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6318.36</v>
      </c>
      <c r="H25" s="170">
        <f t="shared" si="9"/>
        <v>-39.14000000000033</v>
      </c>
      <c r="I25" s="211">
        <f t="shared" si="12"/>
        <v>0.9938434919386551</v>
      </c>
      <c r="J25" s="171">
        <f t="shared" si="1"/>
        <v>-22465.64</v>
      </c>
      <c r="K25" s="180">
        <f t="shared" si="15"/>
        <v>0.21950944969427458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1104.42</v>
      </c>
      <c r="T25" s="152">
        <f t="shared" si="14"/>
        <v>1.2118206193396932</v>
      </c>
      <c r="U25" s="136">
        <f>F25-лютий!F25</f>
        <v>936.5</v>
      </c>
      <c r="V25" s="124">
        <f>G25-лютий!G25</f>
        <v>765.8399999999992</v>
      </c>
      <c r="W25" s="116">
        <f t="shared" si="10"/>
        <v>-170.66000000000076</v>
      </c>
      <c r="X25" s="180">
        <f t="shared" si="13"/>
        <v>0.8177682861719159</v>
      </c>
      <c r="Y25" s="197">
        <f t="shared" si="16"/>
        <v>0.07922367338515457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441.46</v>
      </c>
      <c r="H26" s="158">
        <f t="shared" si="9"/>
        <v>229.84999999999997</v>
      </c>
      <c r="I26" s="212">
        <f t="shared" si="12"/>
        <v>2.0861963045224705</v>
      </c>
      <c r="J26" s="176">
        <f t="shared" si="1"/>
        <v>-1080.54</v>
      </c>
      <c r="K26" s="191">
        <f t="shared" si="15"/>
        <v>0.2900525624178712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284.38</v>
      </c>
      <c r="T26" s="162">
        <f t="shared" si="14"/>
        <v>2.8104150751209573</v>
      </c>
      <c r="U26" s="167">
        <f>F26-лютий!F26</f>
        <v>16.5</v>
      </c>
      <c r="V26" s="167">
        <f>G26-лютий!G26</f>
        <v>128.10999999999996</v>
      </c>
      <c r="W26" s="176">
        <f t="shared" si="10"/>
        <v>111.60999999999996</v>
      </c>
      <c r="X26" s="191">
        <f t="shared" si="13"/>
        <v>7.764242424242422</v>
      </c>
      <c r="Y26" s="197">
        <f t="shared" si="16"/>
        <v>1.8043934872989744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5876.91</v>
      </c>
      <c r="H27" s="158">
        <f t="shared" si="9"/>
        <v>-268.9800000000005</v>
      </c>
      <c r="I27" s="212">
        <f t="shared" si="12"/>
        <v>0.9562341662476874</v>
      </c>
      <c r="J27" s="176">
        <f t="shared" si="1"/>
        <v>-21385.09</v>
      </c>
      <c r="K27" s="191">
        <f t="shared" si="15"/>
        <v>0.21557149145330495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820.04</v>
      </c>
      <c r="T27" s="162">
        <f t="shared" si="14"/>
        <v>1.1621635517622562</v>
      </c>
      <c r="U27" s="167">
        <f>F27-лютий!F27</f>
        <v>920</v>
      </c>
      <c r="V27" s="167">
        <f>G27-лютий!G27</f>
        <v>637.7400000000007</v>
      </c>
      <c r="W27" s="176">
        <f t="shared" si="10"/>
        <v>-282.2599999999993</v>
      </c>
      <c r="X27" s="191">
        <f t="shared" si="13"/>
        <v>0.6931956521739138</v>
      </c>
      <c r="Y27" s="197">
        <f t="shared" si="16"/>
        <v>0.021555182670726314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359.89</v>
      </c>
      <c r="H29" s="218">
        <f t="shared" si="9"/>
        <v>216.07999999999998</v>
      </c>
      <c r="I29" s="220">
        <f t="shared" si="12"/>
        <v>2.50253807106599</v>
      </c>
      <c r="J29" s="221">
        <f t="shared" si="1"/>
        <v>-846.11</v>
      </c>
      <c r="K29" s="222">
        <f t="shared" si="15"/>
        <v>0.29841625207296846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335.14</v>
      </c>
      <c r="T29" s="222">
        <f t="shared" si="14"/>
        <v>14.5410101010101</v>
      </c>
      <c r="U29" s="206">
        <f>F29-лютий!F29</f>
        <v>8</v>
      </c>
      <c r="V29" s="206">
        <f>G29-лютий!G29</f>
        <v>120.69999999999999</v>
      </c>
      <c r="W29" s="221">
        <f t="shared" si="10"/>
        <v>112.69999999999999</v>
      </c>
      <c r="X29" s="222">
        <f t="shared" si="13"/>
        <v>15.087499999999999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541.65</v>
      </c>
      <c r="H30" s="218">
        <f t="shared" si="9"/>
        <v>221.56</v>
      </c>
      <c r="I30" s="220">
        <f t="shared" si="12"/>
        <v>1.6921803242837952</v>
      </c>
      <c r="J30" s="221">
        <f t="shared" si="1"/>
        <v>-1813.35</v>
      </c>
      <c r="K30" s="222">
        <f t="shared" si="15"/>
        <v>0.22999999999999998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476.35999999999996</v>
      </c>
      <c r="T30" s="222">
        <f t="shared" si="14"/>
        <v>8.29606371572982</v>
      </c>
      <c r="U30" s="206">
        <f>F30-лютий!F30</f>
        <v>20</v>
      </c>
      <c r="V30" s="206">
        <f>G30-лютий!G30</f>
        <v>75.70999999999998</v>
      </c>
      <c r="W30" s="221">
        <f t="shared" si="10"/>
        <v>55.70999999999998</v>
      </c>
      <c r="X30" s="222">
        <f t="shared" si="13"/>
        <v>3.785499999999999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5335.26</v>
      </c>
      <c r="H31" s="218">
        <f t="shared" si="9"/>
        <v>-490.53999999999996</v>
      </c>
      <c r="I31" s="220">
        <f t="shared" si="12"/>
        <v>0.9157986885921247</v>
      </c>
      <c r="J31" s="221">
        <f t="shared" si="1"/>
        <v>-19571.739999999998</v>
      </c>
      <c r="K31" s="222">
        <f t="shared" si="15"/>
        <v>0.2142072509736219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343.6800000000003</v>
      </c>
      <c r="T31" s="222">
        <f t="shared" si="14"/>
        <v>1.0688519466782063</v>
      </c>
      <c r="U31" s="206">
        <f>F31-лютий!F31</f>
        <v>900</v>
      </c>
      <c r="V31" s="206">
        <f>G31-лютий!G31</f>
        <v>562.0300000000007</v>
      </c>
      <c r="W31" s="221"/>
      <c r="X31" s="222">
        <f t="shared" si="13"/>
        <v>0.6244777777777785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336.73</v>
      </c>
      <c r="H32" s="170">
        <f t="shared" si="9"/>
        <v>176.70000000000002</v>
      </c>
      <c r="I32" s="211">
        <f t="shared" si="12"/>
        <v>2.104167968505905</v>
      </c>
      <c r="J32" s="171">
        <f t="shared" si="1"/>
        <v>54.73000000000002</v>
      </c>
      <c r="K32" s="180">
        <f t="shared" si="15"/>
        <v>1.1940780141843972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305.48</v>
      </c>
      <c r="T32" s="150">
        <f t="shared" si="14"/>
        <v>10.775360000000001</v>
      </c>
      <c r="U32" s="136">
        <f>F32-лютий!F32</f>
        <v>1</v>
      </c>
      <c r="V32" s="124">
        <f>G32-лютий!G32</f>
        <v>70.91000000000003</v>
      </c>
      <c r="W32" s="116">
        <f t="shared" si="10"/>
        <v>69.91000000000003</v>
      </c>
      <c r="X32" s="180">
        <f t="shared" si="13"/>
        <v>70.91000000000003</v>
      </c>
      <c r="Y32" s="198">
        <f t="shared" si="16"/>
        <v>10.338326866069492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215.4</v>
      </c>
      <c r="H34" s="71">
        <f t="shared" si="9"/>
        <v>83.22</v>
      </c>
      <c r="I34" s="209">
        <f t="shared" si="12"/>
        <v>1.6295960054471175</v>
      </c>
      <c r="J34" s="72">
        <f t="shared" si="1"/>
        <v>33.400000000000006</v>
      </c>
      <c r="K34" s="75">
        <f t="shared" si="15"/>
        <v>1.1835164835164835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134.15</v>
      </c>
      <c r="T34" s="75">
        <f t="shared" si="14"/>
        <v>2.651076923076923</v>
      </c>
      <c r="U34" s="73">
        <f>F34-лютий!F34</f>
        <v>1</v>
      </c>
      <c r="V34" s="98">
        <f>G34-лютий!G34</f>
        <v>10.420000000000016</v>
      </c>
      <c r="W34" s="74"/>
      <c r="X34" s="75">
        <f t="shared" si="13"/>
        <v>10.420000000000016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36012.83</v>
      </c>
      <c r="H35" s="102">
        <f t="shared" si="9"/>
        <v>-7338.649999999994</v>
      </c>
      <c r="I35" s="211">
        <f t="shared" si="12"/>
        <v>0.8307174287936653</v>
      </c>
      <c r="J35" s="171">
        <f t="shared" si="1"/>
        <v>-151763.16999999998</v>
      </c>
      <c r="K35" s="180">
        <f t="shared" si="15"/>
        <v>0.19178611750170416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-7305.3399999999965</v>
      </c>
      <c r="T35" s="149">
        <f t="shared" si="14"/>
        <v>0.8313562184182758</v>
      </c>
      <c r="U35" s="136">
        <f>F35-лютий!F35</f>
        <v>15238.999999999996</v>
      </c>
      <c r="V35" s="124">
        <f>G35-лютий!G35</f>
        <v>8923.150000000001</v>
      </c>
      <c r="W35" s="116">
        <f t="shared" si="10"/>
        <v>-6315.849999999995</v>
      </c>
      <c r="X35" s="180">
        <f t="shared" si="13"/>
        <v>0.5855469518997312</v>
      </c>
      <c r="Y35" s="198">
        <f t="shared" si="16"/>
        <v>-0.20509756150894354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24858.899999999998</v>
      </c>
      <c r="H37" s="158">
        <f t="shared" si="9"/>
        <v>-4127.350000000002</v>
      </c>
      <c r="I37" s="212">
        <f t="shared" si="12"/>
        <v>0.8576100737418603</v>
      </c>
      <c r="J37" s="176">
        <f t="shared" si="1"/>
        <v>-102227.1</v>
      </c>
      <c r="K37" s="191">
        <f t="shared" si="15"/>
        <v>0.19560691185496434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-4023.8300000000054</v>
      </c>
      <c r="T37" s="162">
        <f t="shared" si="14"/>
        <v>0.8606838757970592</v>
      </c>
      <c r="U37" s="167">
        <f>F37-січень!F37</f>
        <v>19700</v>
      </c>
      <c r="V37" s="167">
        <f>G37-лютий!G37</f>
        <v>5889.239999999998</v>
      </c>
      <c r="W37" s="176">
        <f t="shared" si="10"/>
        <v>-13810.760000000002</v>
      </c>
      <c r="X37" s="191">
        <f>V37/U37</f>
        <v>0.2989461928934009</v>
      </c>
      <c r="Y37" s="197">
        <f t="shared" si="16"/>
        <v>-0.176220186467118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10916.04</v>
      </c>
      <c r="H38" s="218">
        <f t="shared" si="9"/>
        <v>-2868.3599999999988</v>
      </c>
      <c r="I38" s="220">
        <f t="shared" si="12"/>
        <v>0.7919125968486116</v>
      </c>
      <c r="J38" s="221">
        <f t="shared" si="1"/>
        <v>-46373.96</v>
      </c>
      <c r="K38" s="222">
        <f t="shared" si="15"/>
        <v>0.19054005934718102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-3222.0999999999985</v>
      </c>
      <c r="T38" s="222">
        <f t="shared" si="14"/>
        <v>0.7720987343455363</v>
      </c>
      <c r="U38" s="206">
        <f>F38-лютий!F38</f>
        <v>4900</v>
      </c>
      <c r="V38" s="206">
        <f>G38-лютий!G38</f>
        <v>2961.2300000000005</v>
      </c>
      <c r="W38" s="221">
        <f t="shared" si="10"/>
        <v>-1938.7699999999995</v>
      </c>
      <c r="X38" s="222">
        <f t="shared" si="18"/>
        <v>60.433265306122465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20666.6</v>
      </c>
      <c r="H39" s="218">
        <f t="shared" si="9"/>
        <v>-3726.850000000002</v>
      </c>
      <c r="I39" s="220">
        <f t="shared" si="12"/>
        <v>0.8472192330318179</v>
      </c>
      <c r="J39" s="221">
        <f t="shared" si="1"/>
        <v>-85319.4</v>
      </c>
      <c r="K39" s="222">
        <f t="shared" si="15"/>
        <v>0.19499367841035606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-3505.800000000003</v>
      </c>
      <c r="T39" s="222">
        <f t="shared" si="14"/>
        <v>0.8549668216643774</v>
      </c>
      <c r="U39" s="206">
        <f>F39-лютий!F39</f>
        <v>8600</v>
      </c>
      <c r="V39" s="206">
        <f>G39-лютий!G39</f>
        <v>4807.1799999999985</v>
      </c>
      <c r="W39" s="221">
        <f t="shared" si="10"/>
        <v>-3792.8200000000015</v>
      </c>
      <c r="X39" s="222">
        <f t="shared" si="18"/>
        <v>55.8974418604651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237.89</v>
      </c>
      <c r="H40" s="218">
        <f t="shared" si="9"/>
        <v>-342.94000000000005</v>
      </c>
      <c r="I40" s="220">
        <f t="shared" si="12"/>
        <v>0.4095690649587658</v>
      </c>
      <c r="J40" s="221">
        <f t="shared" si="1"/>
        <v>-3162.11</v>
      </c>
      <c r="K40" s="222">
        <f t="shared" si="15"/>
        <v>0.06996764705882352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-59.410000000000025</v>
      </c>
      <c r="T40" s="222">
        <f t="shared" si="14"/>
        <v>0.8001681802892701</v>
      </c>
      <c r="U40" s="206">
        <f>F40-лютий!F40</f>
        <v>239.00000000000006</v>
      </c>
      <c r="V40" s="206">
        <f>G40-лютий!G40</f>
        <v>72.67999999999998</v>
      </c>
      <c r="W40" s="221">
        <f t="shared" si="10"/>
        <v>-166.32000000000008</v>
      </c>
      <c r="X40" s="222">
        <f t="shared" si="18"/>
        <v>30.410041841004166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4192.3</v>
      </c>
      <c r="H41" s="218">
        <f t="shared" si="9"/>
        <v>-400.5</v>
      </c>
      <c r="I41" s="220">
        <f t="shared" si="12"/>
        <v>0.912798292980317</v>
      </c>
      <c r="J41" s="221">
        <f t="shared" si="1"/>
        <v>-16907.7</v>
      </c>
      <c r="K41" s="222">
        <f t="shared" si="15"/>
        <v>0.1986872037914692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-518.0299999999997</v>
      </c>
      <c r="T41" s="222">
        <f t="shared" si="14"/>
        <v>0.8900225674209663</v>
      </c>
      <c r="U41" s="206">
        <f>F41-лютий!F41</f>
        <v>1500</v>
      </c>
      <c r="V41" s="206">
        <f>G41-лютий!G41</f>
        <v>1082.0600000000004</v>
      </c>
      <c r="W41" s="221">
        <f t="shared" si="10"/>
        <v>-417.9399999999996</v>
      </c>
      <c r="X41" s="222">
        <f t="shared" si="18"/>
        <v>72.13733333333336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68226.79</v>
      </c>
      <c r="H47" s="102">
        <f t="shared" si="9"/>
        <v>-422.3700000000099</v>
      </c>
      <c r="I47" s="208">
        <f>G47/F47</f>
        <v>0.9938474119712462</v>
      </c>
      <c r="J47" s="108">
        <f t="shared" si="1"/>
        <v>-186324.01</v>
      </c>
      <c r="K47" s="148">
        <f>G47/E47</f>
        <v>0.26802818926516825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12830.169999999991</v>
      </c>
      <c r="T47" s="160">
        <f t="shared" si="19"/>
        <v>1.2316056466983</v>
      </c>
      <c r="U47" s="107">
        <f>F47-лютий!F47</f>
        <v>8801</v>
      </c>
      <c r="V47" s="110">
        <f>G47-лютий!G47</f>
        <v>8203.889999999992</v>
      </c>
      <c r="W47" s="111">
        <f t="shared" si="10"/>
        <v>-597.1100000000079</v>
      </c>
      <c r="X47" s="148">
        <f>V47/U47</f>
        <v>0.9321543006476528</v>
      </c>
      <c r="Y47" s="197">
        <f t="shared" si="16"/>
        <v>0.09200401221339605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14381.61</v>
      </c>
      <c r="H49" s="71">
        <f>G49-F49</f>
        <v>-602.2600000000002</v>
      </c>
      <c r="I49" s="209">
        <f>G49/F49</f>
        <v>0.9598061115052386</v>
      </c>
      <c r="J49" s="72">
        <f t="shared" si="1"/>
        <v>-41333.39</v>
      </c>
      <c r="K49" s="75">
        <f>G49/E49</f>
        <v>0.2581281522031769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3433.6900000000005</v>
      </c>
      <c r="T49" s="153">
        <f t="shared" si="19"/>
        <v>1.313638572441158</v>
      </c>
      <c r="U49" s="73">
        <f>F49-лютий!F49</f>
        <v>1400</v>
      </c>
      <c r="V49" s="98">
        <f>G49-лютий!G49</f>
        <v>787.9800000000014</v>
      </c>
      <c r="W49" s="74">
        <f t="shared" si="10"/>
        <v>-612.0199999999986</v>
      </c>
      <c r="X49" s="75">
        <f>V49/U49</f>
        <v>0.5628428571428581</v>
      </c>
      <c r="Y49" s="197">
        <f t="shared" si="16"/>
        <v>0.07636166091883756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53822.86</v>
      </c>
      <c r="H50" s="71">
        <f>G50-F50</f>
        <v>182.37000000000262</v>
      </c>
      <c r="I50" s="209">
        <f>G50/F50</f>
        <v>1.0033998570855711</v>
      </c>
      <c r="J50" s="72">
        <f t="shared" si="1"/>
        <v>-144932.14</v>
      </c>
      <c r="K50" s="75">
        <f>G50/E50</f>
        <v>0.2708000301879198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9390.279999999999</v>
      </c>
      <c r="T50" s="153">
        <f t="shared" si="19"/>
        <v>1.2113377166034474</v>
      </c>
      <c r="U50" s="73">
        <f>F50-лютий!F50</f>
        <v>7400</v>
      </c>
      <c r="V50" s="98">
        <f>G50-лютий!G50</f>
        <v>7415.419999999998</v>
      </c>
      <c r="W50" s="74">
        <f t="shared" si="10"/>
        <v>15.419999999998254</v>
      </c>
      <c r="X50" s="75">
        <f>V50/U50</f>
        <v>1.0020837837837835</v>
      </c>
      <c r="Y50" s="197">
        <f t="shared" si="16"/>
        <v>0.09642924954803744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10706.750000000002</v>
      </c>
      <c r="H53" s="103">
        <f>H54+H55+H56+H57+H58+H60+H62+H63+H64+H65+H66+H71+H72+H76+H59+H61</f>
        <v>63.70199999999988</v>
      </c>
      <c r="I53" s="143">
        <f aca="true" t="shared" si="20" ref="I53:I72">G53/F53</f>
        <v>1.0059853154848126</v>
      </c>
      <c r="J53" s="104">
        <f>G53-E53</f>
        <v>-36542.15</v>
      </c>
      <c r="K53" s="156">
        <f aca="true" t="shared" si="21" ref="K53:K72">G53/E53</f>
        <v>0.2266031590153422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-3167.4799999999977</v>
      </c>
      <c r="T53" s="143">
        <f>G53/R53</f>
        <v>0.771700483558367</v>
      </c>
      <c r="U53" s="103">
        <f>U54+U55+U56+U57+U58+U60+U62+U63+U64+U65+U66+U71+U72+U76+U59+U61</f>
        <v>3607.5</v>
      </c>
      <c r="V53" s="103">
        <f>V54+V55+V56+V57+V58+V60+V62+V63+V64+V65+V66+V71+V72+V76+V59+V61</f>
        <v>3761.0699999999997</v>
      </c>
      <c r="W53" s="103">
        <f>W54+W55+W56+W57+W58+W60+W62+W63+W64+W65+W66+W71+W72+W76</f>
        <v>143.36999999999983</v>
      </c>
      <c r="X53" s="143">
        <f>V53/U53</f>
        <v>1.0425696465696466</v>
      </c>
      <c r="Y53" s="197">
        <f t="shared" si="16"/>
        <v>0.09069395986844497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70.48</v>
      </c>
      <c r="H58" s="102">
        <f t="shared" si="22"/>
        <v>-77.95</v>
      </c>
      <c r="I58" s="213">
        <f t="shared" si="20"/>
        <v>0.47483662332412585</v>
      </c>
      <c r="J58" s="115">
        <f t="shared" si="24"/>
        <v>-673.52</v>
      </c>
      <c r="K58" s="155">
        <f t="shared" si="21"/>
        <v>0.09473118279569893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-207.27999999999997</v>
      </c>
      <c r="T58" s="155">
        <f t="shared" si="27"/>
        <v>0.2537442396313364</v>
      </c>
      <c r="U58" s="107">
        <f>F58-лютий!F58</f>
        <v>60</v>
      </c>
      <c r="V58" s="110">
        <f>G58-лютий!G58</f>
        <v>18.300000000000004</v>
      </c>
      <c r="W58" s="111">
        <f t="shared" si="23"/>
        <v>-41.699999999999996</v>
      </c>
      <c r="X58" s="155">
        <f t="shared" si="28"/>
        <v>0.30500000000000005</v>
      </c>
      <c r="Y58" s="197">
        <f t="shared" si="16"/>
        <v>-0.8011110722173543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262.47</v>
      </c>
      <c r="H60" s="102">
        <f t="shared" si="22"/>
        <v>-21.529999999999973</v>
      </c>
      <c r="I60" s="213">
        <f t="shared" si="20"/>
        <v>0.9241901408450706</v>
      </c>
      <c r="J60" s="115">
        <f t="shared" si="24"/>
        <v>-1021.53</v>
      </c>
      <c r="K60" s="155">
        <f t="shared" si="21"/>
        <v>0.2044158878504673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-38.47999999999996</v>
      </c>
      <c r="T60" s="155">
        <f t="shared" si="27"/>
        <v>0.8721382289416848</v>
      </c>
      <c r="U60" s="107">
        <f>F60-лютий!F60</f>
        <v>100</v>
      </c>
      <c r="V60" s="110">
        <f>G60-лютий!G60</f>
        <v>85.28000000000003</v>
      </c>
      <c r="W60" s="111">
        <f t="shared" si="23"/>
        <v>-14.71999999999997</v>
      </c>
      <c r="X60" s="155">
        <f t="shared" si="28"/>
        <v>0.8528000000000003</v>
      </c>
      <c r="Y60" s="197">
        <f t="shared" si="16"/>
        <v>-0.19329815189373667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5665.34</v>
      </c>
      <c r="H62" s="102">
        <f t="shared" si="22"/>
        <v>-24.659999999999854</v>
      </c>
      <c r="I62" s="213">
        <f t="shared" si="20"/>
        <v>0.9956660808435852</v>
      </c>
      <c r="J62" s="115">
        <f t="shared" si="24"/>
        <v>-15594.66</v>
      </c>
      <c r="K62" s="155">
        <f t="shared" si="21"/>
        <v>0.2664788334901223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2080.4</v>
      </c>
      <c r="T62" s="155">
        <f t="shared" si="27"/>
        <v>1.5803165464415025</v>
      </c>
      <c r="U62" s="107">
        <f>F62-лютий!F62</f>
        <v>1800</v>
      </c>
      <c r="V62" s="110">
        <f>G62-лютий!G62</f>
        <v>1709.92</v>
      </c>
      <c r="W62" s="111">
        <f t="shared" si="23"/>
        <v>-90.07999999999993</v>
      </c>
      <c r="X62" s="155">
        <f t="shared" si="28"/>
        <v>0.9499555555555556</v>
      </c>
      <c r="Y62" s="197">
        <f t="shared" si="16"/>
        <v>0.5231384263488528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185.23</v>
      </c>
      <c r="H63" s="102">
        <f t="shared" si="22"/>
        <v>0.22999999999998977</v>
      </c>
      <c r="I63" s="213">
        <f t="shared" si="20"/>
        <v>1.0012432432432432</v>
      </c>
      <c r="J63" s="115">
        <f t="shared" si="24"/>
        <v>-581.77</v>
      </c>
      <c r="K63" s="155">
        <f t="shared" si="21"/>
        <v>0.2414993481095176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50.03</v>
      </c>
      <c r="T63" s="155">
        <f t="shared" si="27"/>
        <v>1.3700443786982248</v>
      </c>
      <c r="U63" s="107">
        <f>F63-лютий!F63</f>
        <v>64</v>
      </c>
      <c r="V63" s="110">
        <f>G63-лютий!G63</f>
        <v>63.53999999999999</v>
      </c>
      <c r="W63" s="111">
        <f t="shared" si="23"/>
        <v>-0.46000000000000796</v>
      </c>
      <c r="X63" s="155">
        <f t="shared" si="28"/>
        <v>0.9928124999999999</v>
      </c>
      <c r="Y63" s="197">
        <f t="shared" si="16"/>
        <v>0.289823546069077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149.68</v>
      </c>
      <c r="H66" s="102">
        <f t="shared" si="22"/>
        <v>-45.45999999999998</v>
      </c>
      <c r="I66" s="213">
        <f t="shared" si="20"/>
        <v>0.7670390488879779</v>
      </c>
      <c r="J66" s="115">
        <f t="shared" si="24"/>
        <v>-716.3199999999999</v>
      </c>
      <c r="K66" s="155">
        <f t="shared" si="21"/>
        <v>0.17284064665127022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-96.32</v>
      </c>
      <c r="T66" s="155">
        <f t="shared" si="27"/>
        <v>0.6084552845528456</v>
      </c>
      <c r="U66" s="107">
        <f>F66-лютий!F66</f>
        <v>74.49999999999999</v>
      </c>
      <c r="V66" s="110">
        <f>G66-лютий!G66</f>
        <v>42.80000000000001</v>
      </c>
      <c r="W66" s="111">
        <f t="shared" si="23"/>
        <v>-31.699999999999974</v>
      </c>
      <c r="X66" s="155">
        <f t="shared" si="28"/>
        <v>0.5744966442953022</v>
      </c>
      <c r="Y66" s="197">
        <f t="shared" si="16"/>
        <v>-0.3578253161925071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116.1</v>
      </c>
      <c r="H67" s="71">
        <f t="shared" si="22"/>
        <v>-44.31999999999999</v>
      </c>
      <c r="I67" s="209">
        <f t="shared" si="20"/>
        <v>0.723725221294103</v>
      </c>
      <c r="J67" s="72">
        <f t="shared" si="24"/>
        <v>-612.1</v>
      </c>
      <c r="K67" s="75">
        <f t="shared" si="21"/>
        <v>0.1594342213677561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-104.84</v>
      </c>
      <c r="T67" s="204">
        <f t="shared" si="27"/>
        <v>0.5254820313207206</v>
      </c>
      <c r="U67" s="73">
        <f>F67-лютий!F67</f>
        <v>62.999999999999986</v>
      </c>
      <c r="V67" s="98">
        <f>G67-лютий!G67</f>
        <v>32.209999999999994</v>
      </c>
      <c r="W67" s="74">
        <f t="shared" si="23"/>
        <v>-30.789999999999992</v>
      </c>
      <c r="X67" s="75">
        <f t="shared" si="28"/>
        <v>0.5112698412698413</v>
      </c>
      <c r="Y67" s="197">
        <f t="shared" si="16"/>
        <v>-0.4318948454377134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33.52</v>
      </c>
      <c r="H70" s="71">
        <f t="shared" si="22"/>
        <v>-1.0999999999999943</v>
      </c>
      <c r="I70" s="209">
        <f t="shared" si="20"/>
        <v>0.9682264586943965</v>
      </c>
      <c r="J70" s="72">
        <f t="shared" si="24"/>
        <v>-103.28</v>
      </c>
      <c r="K70" s="75">
        <f t="shared" si="21"/>
        <v>0.24502923976608187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8.560000000000002</v>
      </c>
      <c r="T70" s="204">
        <f t="shared" si="27"/>
        <v>1.342948717948718</v>
      </c>
      <c r="U70" s="73">
        <f>F70-лютий!F70</f>
        <v>11.399999999999999</v>
      </c>
      <c r="V70" s="98">
        <f>G70-лютий!G70</f>
        <v>10.370000000000005</v>
      </c>
      <c r="W70" s="74">
        <f t="shared" si="23"/>
        <v>-1.029999999999994</v>
      </c>
      <c r="X70" s="75">
        <f t="shared" si="28"/>
        <v>0.909649122807018</v>
      </c>
      <c r="Y70" s="197">
        <f t="shared" si="16"/>
        <v>0.3327581995614781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1444.61</v>
      </c>
      <c r="H72" s="102">
        <f t="shared" si="22"/>
        <v>-484.0400000000002</v>
      </c>
      <c r="I72" s="213">
        <f t="shared" si="20"/>
        <v>0.7490265211417312</v>
      </c>
      <c r="J72" s="115">
        <f t="shared" si="24"/>
        <v>-6725.39</v>
      </c>
      <c r="K72" s="155">
        <f t="shared" si="21"/>
        <v>0.1768188494492044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-1631.1200000000001</v>
      </c>
      <c r="T72" s="155">
        <f t="shared" si="27"/>
        <v>0.46968036856291023</v>
      </c>
      <c r="U72" s="107">
        <f>F72-лютий!F72</f>
        <v>680</v>
      </c>
      <c r="V72" s="110">
        <f>G72-лютий!G72</f>
        <v>372.4599999999998</v>
      </c>
      <c r="W72" s="111">
        <f t="shared" si="23"/>
        <v>-307.5400000000002</v>
      </c>
      <c r="X72" s="155">
        <f t="shared" si="28"/>
        <v>0.5477352941176468</v>
      </c>
      <c r="Y72" s="197">
        <f t="shared" si="16"/>
        <v>-0.5405930111663315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341879.26999999996</v>
      </c>
      <c r="H79" s="103">
        <f>G79-F79</f>
        <v>-30316.28700000007</v>
      </c>
      <c r="I79" s="210">
        <f>G79/F79</f>
        <v>0.9185474237136042</v>
      </c>
      <c r="J79" s="104">
        <f>G79-E79</f>
        <v>-1286038.43</v>
      </c>
      <c r="K79" s="156">
        <f>G79/E79</f>
        <v>0.21001016820444915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34450.30999999994</v>
      </c>
      <c r="T79" s="156">
        <f>G79/R79</f>
        <v>1.1120594169137479</v>
      </c>
      <c r="U79" s="103">
        <f>U8+U53+U77+U78</f>
        <v>123391.9</v>
      </c>
      <c r="V79" s="103">
        <f>V8+V53+V77+V78</f>
        <v>93036.81999999998</v>
      </c>
      <c r="W79" s="135">
        <f>V79-U79</f>
        <v>-30355.080000000016</v>
      </c>
      <c r="X79" s="156">
        <f>V79/U79</f>
        <v>0.7539945490749391</v>
      </c>
      <c r="Y79" s="197">
        <f t="shared" si="16"/>
        <v>-0.051573048603713145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1123.71</v>
      </c>
      <c r="H89" s="112">
        <f t="shared" si="31"/>
        <v>-891.29</v>
      </c>
      <c r="I89" s="213">
        <f>G89/F89</f>
        <v>0.5576724565756824</v>
      </c>
      <c r="J89" s="117">
        <f aca="true" t="shared" si="35" ref="J89:J98">G89-E89</f>
        <v>-15325.29</v>
      </c>
      <c r="K89" s="147">
        <f>G89/E89</f>
        <v>0.06831479117271567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956.51</v>
      </c>
      <c r="T89" s="147">
        <f t="shared" si="30"/>
        <v>6.720753588516747</v>
      </c>
      <c r="U89" s="112">
        <f>F89-лютий!F89</f>
        <v>1000</v>
      </c>
      <c r="V89" s="118">
        <f>G89-лютий!G89</f>
        <v>929.26</v>
      </c>
      <c r="W89" s="117">
        <f t="shared" si="34"/>
        <v>-70.74000000000001</v>
      </c>
      <c r="X89" s="147">
        <f>V89/U89</f>
        <v>0.92926</v>
      </c>
      <c r="Y89" s="197">
        <f t="shared" si="16"/>
        <v>4.7008976271235134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1432.79</v>
      </c>
      <c r="H90" s="112">
        <f t="shared" si="31"/>
        <v>-4567.21</v>
      </c>
      <c r="I90" s="213">
        <f>G90/F90</f>
        <v>0.23879833333333333</v>
      </c>
      <c r="J90" s="117">
        <f t="shared" si="35"/>
        <v>-20582.21</v>
      </c>
      <c r="K90" s="147">
        <f>G90/E90</f>
        <v>0.06508244378832614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218.54999999999995</v>
      </c>
      <c r="T90" s="147">
        <f t="shared" si="30"/>
        <v>1.1799891290025035</v>
      </c>
      <c r="U90" s="112">
        <f>F90-лютий!F90</f>
        <v>3000</v>
      </c>
      <c r="V90" s="118">
        <f>G90-лютий!G90</f>
        <v>1101.6399999999999</v>
      </c>
      <c r="W90" s="117">
        <f t="shared" si="34"/>
        <v>-1898.3600000000001</v>
      </c>
      <c r="X90" s="147">
        <f>V90/U90</f>
        <v>0.3672133333333333</v>
      </c>
      <c r="Y90" s="197">
        <f t="shared" si="16"/>
        <v>-0.09212185292964903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3365.96</v>
      </c>
      <c r="H92" s="129">
        <f t="shared" si="31"/>
        <v>-5461.469</v>
      </c>
      <c r="I92" s="216">
        <f>G92/F92</f>
        <v>0.38130694679050947</v>
      </c>
      <c r="J92" s="131">
        <f t="shared" si="35"/>
        <v>-43440.079000000005</v>
      </c>
      <c r="K92" s="151">
        <f>G92/E92</f>
        <v>0.07191294268673322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1981.40526</v>
      </c>
      <c r="T92" s="147">
        <f t="shared" si="30"/>
        <v>2.4310775896083388</v>
      </c>
      <c r="U92" s="129">
        <f>F92-лютий!F92</f>
        <v>4002</v>
      </c>
      <c r="V92" s="174">
        <f>G92-лютий!G92</f>
        <v>2031.92</v>
      </c>
      <c r="W92" s="131">
        <f t="shared" si="34"/>
        <v>-1970.08</v>
      </c>
      <c r="X92" s="151">
        <f>V92/U92</f>
        <v>0.5077261369315342</v>
      </c>
      <c r="Y92" s="197">
        <f t="shared" si="16"/>
        <v>0.6586358435392057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2501.26</v>
      </c>
      <c r="H95" s="112">
        <f t="shared" si="31"/>
        <v>-318.4899999999998</v>
      </c>
      <c r="I95" s="213">
        <f>G95/F95</f>
        <v>0.8870502704140438</v>
      </c>
      <c r="J95" s="117">
        <f t="shared" si="35"/>
        <v>-6548.74</v>
      </c>
      <c r="K95" s="147">
        <f>G95/E95</f>
        <v>0.27638232044198896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283.3100000000004</v>
      </c>
      <c r="T95" s="147">
        <f t="shared" si="30"/>
        <v>1.1277350706733698</v>
      </c>
      <c r="U95" s="112">
        <f>F95-лютий!F95</f>
        <v>1</v>
      </c>
      <c r="V95" s="118">
        <f>G95-лютий!G95</f>
        <v>123.02000000000044</v>
      </c>
      <c r="W95" s="117">
        <f t="shared" si="34"/>
        <v>122.02000000000044</v>
      </c>
      <c r="X95" s="147">
        <f>V95/U95</f>
        <v>123.02000000000044</v>
      </c>
      <c r="Y95" s="197">
        <f t="shared" si="16"/>
        <v>0.0012641236660482225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</v>
      </c>
      <c r="H97" s="129">
        <f t="shared" si="31"/>
        <v>-324.25</v>
      </c>
      <c r="I97" s="216">
        <f>G97/F97</f>
        <v>0.8852922968072875</v>
      </c>
      <c r="J97" s="131">
        <f t="shared" si="35"/>
        <v>-6590.5</v>
      </c>
      <c r="K97" s="151">
        <f>G97/E97</f>
        <v>0.275211701308699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275.7399999999998</v>
      </c>
      <c r="T97" s="147">
        <f t="shared" si="30"/>
        <v>1.123830138856455</v>
      </c>
      <c r="U97" s="129">
        <f>F97-лютий!F97</f>
        <v>5</v>
      </c>
      <c r="V97" s="174">
        <f>G97-лютий!G97</f>
        <v>124.24000000000024</v>
      </c>
      <c r="W97" s="131">
        <f t="shared" si="34"/>
        <v>119.24000000000024</v>
      </c>
      <c r="X97" s="151">
        <f>V97/U97</f>
        <v>24.84800000000005</v>
      </c>
      <c r="Y97" s="197">
        <f t="shared" si="16"/>
        <v>-0.0010942414330585848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9.07</v>
      </c>
      <c r="H98" s="112">
        <f t="shared" si="31"/>
        <v>3.84478</v>
      </c>
      <c r="I98" s="213">
        <f>G98/F98</f>
        <v>1.7358120806396669</v>
      </c>
      <c r="J98" s="117">
        <f t="shared" si="35"/>
        <v>-10.343</v>
      </c>
      <c r="K98" s="147">
        <f>G98/E98</f>
        <v>0.46721269252562714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1.9500000000000002</v>
      </c>
      <c r="T98" s="147">
        <f t="shared" si="30"/>
        <v>1.273876404494382</v>
      </c>
      <c r="U98" s="112">
        <f>F98-лютий!F98</f>
        <v>1.7652200000000002</v>
      </c>
      <c r="V98" s="118">
        <f>G98-лютий!G98</f>
        <v>5.290000000000001</v>
      </c>
      <c r="W98" s="117">
        <f t="shared" si="34"/>
        <v>3.5247800000000007</v>
      </c>
      <c r="X98" s="147">
        <f>V98/U98</f>
        <v>2.9967936007976346</v>
      </c>
      <c r="Y98" s="197">
        <f t="shared" si="16"/>
        <v>0.7624696605533915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5877.54</v>
      </c>
      <c r="H100" s="184">
        <f>G100-F100</f>
        <v>-5781.86422</v>
      </c>
      <c r="I100" s="217">
        <f>G100/F100</f>
        <v>0.5041029446357079</v>
      </c>
      <c r="J100" s="177">
        <f>G100-E100</f>
        <v>-50040.912000000004</v>
      </c>
      <c r="K100" s="178">
        <f>G100/E100</f>
        <v>0.10510913284938574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2223.5299999999997</v>
      </c>
      <c r="T100" s="178">
        <f t="shared" si="30"/>
        <v>1.6085177654138876</v>
      </c>
      <c r="U100" s="183">
        <f>U86+U87+U92+U97+U98</f>
        <v>4008.76522</v>
      </c>
      <c r="V100" s="183">
        <f>V86+V87+V92+V97+V98</f>
        <v>2161.4500000000003</v>
      </c>
      <c r="W100" s="177">
        <f>V100-U100</f>
        <v>-1847.31522</v>
      </c>
      <c r="X100" s="178">
        <f>V100/U100</f>
        <v>0.5391809900007065</v>
      </c>
      <c r="Y100" s="197">
        <f>T100-Q100</f>
        <v>-0.00941013584811401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347756.80999999994</v>
      </c>
      <c r="H101" s="184">
        <f>G101-F101</f>
        <v>-36098.151220000116</v>
      </c>
      <c r="I101" s="217">
        <f>G101/F101</f>
        <v>0.9059588780479222</v>
      </c>
      <c r="J101" s="177">
        <f>G101-E101</f>
        <v>-1336079.3420000002</v>
      </c>
      <c r="K101" s="178">
        <f>G101/E101</f>
        <v>0.20652651363195101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36673.83999999994</v>
      </c>
      <c r="T101" s="178">
        <f t="shared" si="30"/>
        <v>1.1178908636496556</v>
      </c>
      <c r="U101" s="184">
        <f>U79+U100</f>
        <v>127400.66522</v>
      </c>
      <c r="V101" s="184">
        <f>V79+V100</f>
        <v>95198.26999999997</v>
      </c>
      <c r="W101" s="177">
        <f>V101-U101</f>
        <v>-32202.39522000002</v>
      </c>
      <c r="X101" s="178">
        <f>V101/U101</f>
        <v>0.7472352662806605</v>
      </c>
      <c r="Y101" s="197">
        <f>T101-Q101</f>
        <v>-0.05669424685541258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4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7579.071750000017</v>
      </c>
      <c r="H104" s="262"/>
      <c r="I104" s="262"/>
      <c r="J104" s="262"/>
      <c r="V104" s="261">
        <f>IF(W79&lt;0,ABS(W79/C103),0)</f>
        <v>7588.770000000004</v>
      </c>
    </row>
    <row r="105" spans="2:7" ht="30.75">
      <c r="B105" s="263" t="s">
        <v>146</v>
      </c>
      <c r="C105" s="264">
        <v>43185</v>
      </c>
      <c r="D105" s="261"/>
      <c r="E105" s="261">
        <v>3113.9</v>
      </c>
      <c r="F105" s="78"/>
      <c r="G105" s="4" t="s">
        <v>147</v>
      </c>
    </row>
    <row r="106" spans="3:10" ht="15">
      <c r="C106" s="264">
        <v>43182</v>
      </c>
      <c r="D106" s="261"/>
      <c r="E106" s="261">
        <v>6945.2</v>
      </c>
      <c r="F106" s="78"/>
      <c r="G106" s="306"/>
      <c r="H106" s="306"/>
      <c r="I106" s="265"/>
      <c r="J106" s="266"/>
    </row>
    <row r="107" spans="3:10" ht="15">
      <c r="C107" s="264">
        <v>43181</v>
      </c>
      <c r="D107" s="261"/>
      <c r="E107" s="261">
        <v>5816.6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1.8805999999999998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2018-03-27T07:19:19Z</cp:lastPrinted>
  <dcterms:created xsi:type="dcterms:W3CDTF">2003-07-28T11:27:56Z</dcterms:created>
  <dcterms:modified xsi:type="dcterms:W3CDTF">2018-03-27T08:13:27Z</dcterms:modified>
  <cp:category/>
  <cp:version/>
  <cp:contentType/>
  <cp:contentStatus/>
</cp:coreProperties>
</file>